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W:\03_Werkstatt\02_EW\09_ZEV-EVG\Unterlagen ZEV\"/>
    </mc:Choice>
  </mc:AlternateContent>
  <xr:revisionPtr revIDLastSave="0" documentId="13_ncr:1_{8E84AB83-8D98-48BE-869E-F35D24A0BED8}" xr6:coauthVersionLast="47" xr6:coauthVersionMax="47" xr10:uidLastSave="{00000000-0000-0000-0000-000000000000}"/>
  <bookViews>
    <workbookView xWindow="-28920" yWindow="-60" windowWidth="29040" windowHeight="17520" xr2:uid="{26277B03-673F-4FF9-86DF-91B3D9B4B87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1" l="1"/>
  <c r="G89" i="1"/>
  <c r="G90" i="1"/>
  <c r="G91" i="1"/>
  <c r="G88" i="1"/>
  <c r="J7" i="1"/>
  <c r="J109" i="1"/>
  <c r="J110" i="1"/>
  <c r="G50" i="1"/>
  <c r="G64" i="1"/>
  <c r="G65" i="1"/>
  <c r="G66" i="1"/>
  <c r="G63" i="1"/>
  <c r="G32" i="1" l="1"/>
  <c r="J32" i="1" s="1"/>
  <c r="R4" i="1"/>
  <c r="P12" i="1" s="1"/>
  <c r="G21" i="1" s="1"/>
  <c r="J21" i="1" s="1"/>
  <c r="I17" i="1"/>
  <c r="J17" i="1" s="1"/>
  <c r="D63" i="1" l="1"/>
  <c r="J25" i="1"/>
  <c r="G77" i="1" s="1"/>
  <c r="G79" i="1" s="1"/>
  <c r="G57" i="1"/>
  <c r="J59" i="1" s="1"/>
  <c r="J50" i="1"/>
  <c r="P13" i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40" i="1" s="1"/>
  <c r="P41" i="1" s="1"/>
  <c r="P42" i="1" s="1"/>
  <c r="P43" i="1" s="1"/>
  <c r="J27" i="1" l="1"/>
  <c r="J26" i="1"/>
  <c r="J63" i="1" s="1"/>
  <c r="J70" i="1" s="1"/>
  <c r="G83" i="1" s="1"/>
  <c r="G93" i="1" s="1"/>
  <c r="K101" i="1" s="1"/>
  <c r="D70" i="1"/>
  <c r="J8" i="1"/>
  <c r="G102" i="1" s="1"/>
  <c r="J108" i="1" s="1"/>
  <c r="K8" i="1"/>
  <c r="J9" i="1"/>
  <c r="G103" i="1" s="1"/>
  <c r="K9" i="1"/>
  <c r="J10" i="1"/>
  <c r="G104" i="1" s="1"/>
  <c r="K10" i="1"/>
  <c r="K7" i="1"/>
  <c r="G101" i="1"/>
  <c r="J107" i="1" s="1"/>
  <c r="J65" i="1" l="1"/>
  <c r="J72" i="1" s="1"/>
  <c r="G85" i="1" s="1"/>
  <c r="G95" i="1" s="1"/>
  <c r="K103" i="1" s="1"/>
  <c r="J66" i="1"/>
  <c r="J73" i="1" s="1"/>
  <c r="G86" i="1" s="1"/>
  <c r="G96" i="1" s="1"/>
  <c r="K104" i="1" s="1"/>
  <c r="J64" i="1"/>
  <c r="J71" i="1" s="1"/>
  <c r="G84" i="1" s="1"/>
  <c r="G94" i="1" s="1"/>
  <c r="K102" i="1" s="1"/>
  <c r="G114" i="1" l="1"/>
  <c r="J68" i="1"/>
</calcChain>
</file>

<file path=xl/sharedStrings.xml><?xml version="1.0" encoding="utf-8"?>
<sst xmlns="http://schemas.openxmlformats.org/spreadsheetml/2006/main" count="173" uniqueCount="81">
  <si>
    <t>Hochpreis Sommer (Rp./kWh) April bis September</t>
  </si>
  <si>
    <t>Hochpreis Winter (Rp./kWh) Oktober bis März</t>
  </si>
  <si>
    <t>Niederpreis Winter (Rp./kWh) Oktober bis März</t>
  </si>
  <si>
    <t>exkl. Mwst</t>
  </si>
  <si>
    <t>inkl. Mwst</t>
  </si>
  <si>
    <t>Strompreis Netz</t>
  </si>
  <si>
    <t>Strompreis Solaranlage</t>
  </si>
  <si>
    <t>max. verechenbarer Preis gesetzlich</t>
  </si>
  <si>
    <r>
      <rPr>
        <b/>
        <sz val="11"/>
        <color theme="1"/>
        <rFont val="Calibri"/>
        <family val="2"/>
      </rPr>
      <t>kWh</t>
    </r>
  </si>
  <si>
    <t>Inberiebnahmejahr / Aktuelles Jahr / alter der Anlage</t>
  </si>
  <si>
    <t>Jahre</t>
  </si>
  <si>
    <t>Installierte Leistung</t>
  </si>
  <si>
    <t>kWp</t>
  </si>
  <si>
    <t>Leistung</t>
  </si>
  <si>
    <t>PR (Performance Ratio)</t>
  </si>
  <si>
    <t>Einstrahlung</t>
  </si>
  <si>
    <t>Degradation</t>
  </si>
  <si>
    <t>kWh / m2 / a</t>
  </si>
  <si>
    <t>%</t>
  </si>
  <si>
    <t>Erwartete Erträge</t>
  </si>
  <si>
    <t>Gemäss Schätzung</t>
  </si>
  <si>
    <t>kWh/Jahr</t>
  </si>
  <si>
    <t>Berechnungsbeispiel: Pauschal 80% vom Netzstrom</t>
  </si>
  <si>
    <t>Berechnungsbeispiel: effektive Kosten</t>
  </si>
  <si>
    <t>Eigenverbrauchsanteil (erwartet oder Vorjahr)</t>
  </si>
  <si>
    <t>Berechnung (kein Mussfeld)</t>
  </si>
  <si>
    <t>Anlage</t>
  </si>
  <si>
    <t>Zinsumfeld</t>
  </si>
  <si>
    <t>aktueller Referenzzinssatz</t>
  </si>
  <si>
    <t>Risikozuschlag</t>
  </si>
  <si>
    <t>Maximal zu erzielende Rendite auf den Kapitalkosten</t>
  </si>
  <si>
    <t>Strompreise</t>
  </si>
  <si>
    <t>Abnahmevergütung</t>
  </si>
  <si>
    <t>Aktuelle Preise GWSB</t>
  </si>
  <si>
    <t>Variante 1</t>
  </si>
  <si>
    <t>Variante 2</t>
  </si>
  <si>
    <t>Kosten Photovoltaikanlage</t>
  </si>
  <si>
    <t>Anlagekosten</t>
  </si>
  <si>
    <t>Fr</t>
  </si>
  <si>
    <t>Einmalvergütung</t>
  </si>
  <si>
    <t>-</t>
  </si>
  <si>
    <t>Total Investitionkosten</t>
  </si>
  <si>
    <t>Fr/Jahr</t>
  </si>
  <si>
    <t>Investitionskosten</t>
  </si>
  <si>
    <t>Betriebskosten</t>
  </si>
  <si>
    <t>Wartung, Unterhalt</t>
  </si>
  <si>
    <t>Ersatzteile</t>
  </si>
  <si>
    <t>effektive jährliche Kosten</t>
  </si>
  <si>
    <t>Wartung, Unterhalt, Ersatz</t>
  </si>
  <si>
    <t>oder 3.0 Rp/kWh erzeugter Strom</t>
  </si>
  <si>
    <t>Total Betriebskosten</t>
  </si>
  <si>
    <t>Erlös</t>
  </si>
  <si>
    <t>Erlös aus Rückspeisung ins Netz</t>
  </si>
  <si>
    <t>kWh</t>
  </si>
  <si>
    <t>à</t>
  </si>
  <si>
    <t>Niederpreis Sommer (Rp./kWh) April bis September</t>
  </si>
  <si>
    <t>effektive Kosten</t>
  </si>
  <si>
    <t>Kosten pro Jahr</t>
  </si>
  <si>
    <t>Total jährliche Kapital- und Betriebskosten</t>
  </si>
  <si>
    <t>Kosten pro kWh im Eigenverbrauch</t>
  </si>
  <si>
    <t>Rp/kWh</t>
  </si>
  <si>
    <t>Anteil Sommer</t>
  </si>
  <si>
    <t>Anteil Winter</t>
  </si>
  <si>
    <t>kWh/Sommer</t>
  </si>
  <si>
    <t>kwh/Winter</t>
  </si>
  <si>
    <t>Aufwand für Messung,Abrechnung und Verwaltung (Stromnebenkosten):</t>
  </si>
  <si>
    <t>Eigenverbrauch der Liegenschaft pro Jahr</t>
  </si>
  <si>
    <t>Kosten Messung, Abrechnung und Veraltung, verbrauchsbezogen</t>
  </si>
  <si>
    <t>Preisberechnung,inkl. Stromnebenkosten gemäss Rentiteteilung:</t>
  </si>
  <si>
    <t>a) Interne Kosten: Kosten pro kWh im Eigenverbrauch inkl. Stromnebenkosten</t>
  </si>
  <si>
    <t>b) Kosten externes Standartstromprodukt</t>
  </si>
  <si>
    <t xml:space="preserve">Wunschpreis </t>
  </si>
  <si>
    <t>Kosten Messung, Abrechnung und Verwaltung pro Jahr</t>
  </si>
  <si>
    <t>Berechneter Preis Variante 2</t>
  </si>
  <si>
    <t>Max. Möglicher Preis Variante 1</t>
  </si>
  <si>
    <t>Max. Möglicher Preis vom Netzanbieter</t>
  </si>
  <si>
    <t>Kalkulierter Preis</t>
  </si>
  <si>
    <t>Wunsch</t>
  </si>
  <si>
    <t>Variante 3</t>
  </si>
  <si>
    <t>Mittelwert aus a) und b): zulässige Grenze für internen Stromtarif</t>
  </si>
  <si>
    <t>Graue Felder ausfüllen um Variante 2 zu berechnen!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</si>
</sst>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2" fillId="0" borderId="0" xfId="0" applyFont="1"/>
    <xf numFmtId="0" fontId="1" fillId="3" borderId="0" xfId="0" applyFont="1" applyFill="1" applyAlignment="1">
      <alignment horizontal="right"/>
    </xf>
    <xf numFmtId="3" fontId="0" fillId="4" borderId="0" xfId="0" applyNumberFormat="1" applyFill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0" fontId="0" fillId="3" borderId="0" xfId="0" applyFill="1"/>
    <xf numFmtId="2" fontId="0" fillId="0" borderId="0" xfId="0" applyNumberFormat="1"/>
    <xf numFmtId="164" fontId="0" fillId="0" borderId="0" xfId="0" applyNumberFormat="1"/>
    <xf numFmtId="0" fontId="0" fillId="0" borderId="5" xfId="0" applyBorder="1"/>
    <xf numFmtId="164" fontId="0" fillId="3" borderId="0" xfId="0" applyNumberFormat="1" applyFill="1"/>
    <xf numFmtId="0" fontId="0" fillId="0" borderId="8" xfId="0" applyBorder="1"/>
    <xf numFmtId="0" fontId="0" fillId="6" borderId="0" xfId="0" applyFill="1"/>
    <xf numFmtId="0" fontId="0" fillId="6" borderId="7" xfId="0" applyFill="1" applyBorder="1"/>
    <xf numFmtId="0" fontId="1" fillId="0" borderId="0" xfId="0" applyFont="1"/>
    <xf numFmtId="2" fontId="0" fillId="6" borderId="0" xfId="0" applyNumberFormat="1" applyFill="1"/>
    <xf numFmtId="0" fontId="0" fillId="3" borderId="4" xfId="0" applyFill="1" applyBorder="1"/>
    <xf numFmtId="0" fontId="0" fillId="3" borderId="6" xfId="0" applyFill="1" applyBorder="1"/>
    <xf numFmtId="2" fontId="0" fillId="7" borderId="4" xfId="0" applyNumberFormat="1" applyFill="1" applyBorder="1"/>
    <xf numFmtId="2" fontId="0" fillId="7" borderId="6" xfId="0" applyNumberFormat="1" applyFill="1" applyBorder="1"/>
    <xf numFmtId="2" fontId="0" fillId="5" borderId="5" xfId="0" applyNumberFormat="1" applyFill="1" applyBorder="1"/>
    <xf numFmtId="2" fontId="0" fillId="5" borderId="8" xfId="0" applyNumberFormat="1" applyFill="1" applyBorder="1"/>
    <xf numFmtId="2" fontId="0" fillId="5" borderId="0" xfId="0" applyNumberFormat="1" applyFill="1"/>
    <xf numFmtId="2" fontId="0" fillId="5" borderId="7" xfId="0" applyNumberFormat="1" applyFill="1" applyBorder="1"/>
    <xf numFmtId="2" fontId="0" fillId="8" borderId="4" xfId="0" applyNumberFormat="1" applyFill="1" applyBorder="1"/>
    <xf numFmtId="2" fontId="0" fillId="8" borderId="6" xfId="0" applyNumberFormat="1" applyFill="1" applyBorder="1"/>
    <xf numFmtId="0" fontId="1" fillId="0" borderId="7" xfId="0" applyFont="1" applyBorder="1"/>
    <xf numFmtId="0" fontId="1" fillId="7" borderId="0" xfId="0" applyFont="1" applyFill="1"/>
    <xf numFmtId="0" fontId="1" fillId="7" borderId="7" xfId="0" applyFont="1" applyFill="1" applyBorder="1"/>
    <xf numFmtId="0" fontId="0" fillId="7" borderId="5" xfId="0" applyFill="1" applyBorder="1"/>
    <xf numFmtId="0" fontId="0" fillId="7" borderId="8" xfId="0" applyFill="1" applyBorder="1"/>
    <xf numFmtId="0" fontId="1" fillId="8" borderId="7" xfId="0" applyFont="1" applyFill="1" applyBorder="1"/>
    <xf numFmtId="0" fontId="0" fillId="8" borderId="5" xfId="0" applyFill="1" applyBorder="1"/>
    <xf numFmtId="0" fontId="0" fillId="8" borderId="8" xfId="0" applyFill="1" applyBorder="1"/>
    <xf numFmtId="0" fontId="6" fillId="0" borderId="0" xfId="0" applyFont="1"/>
    <xf numFmtId="0" fontId="1" fillId="8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7" fillId="0" borderId="0" xfId="0" applyFont="1"/>
    <xf numFmtId="0" fontId="1" fillId="8" borderId="1" xfId="0" applyFont="1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0" xfId="0" applyFill="1"/>
    <xf numFmtId="164" fontId="0" fillId="8" borderId="0" xfId="0" applyNumberFormat="1" applyFill="1"/>
    <xf numFmtId="0" fontId="1" fillId="8" borderId="4" xfId="0" applyFont="1" applyFill="1" applyBorder="1"/>
    <xf numFmtId="2" fontId="0" fillId="8" borderId="0" xfId="0" applyNumberFormat="1" applyFill="1"/>
    <xf numFmtId="2" fontId="1" fillId="8" borderId="0" xfId="0" applyNumberFormat="1" applyFont="1" applyFill="1"/>
    <xf numFmtId="0" fontId="0" fillId="8" borderId="6" xfId="0" applyFill="1" applyBorder="1"/>
    <xf numFmtId="0" fontId="0" fillId="8" borderId="7" xfId="0" applyFill="1" applyBorder="1"/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0" xfId="0" applyFill="1" applyAlignment="1">
      <alignment horizontal="right"/>
    </xf>
    <xf numFmtId="0" fontId="1" fillId="8" borderId="5" xfId="0" applyFont="1" applyFill="1" applyBorder="1"/>
    <xf numFmtId="164" fontId="0" fillId="8" borderId="7" xfId="0" applyNumberFormat="1" applyFill="1" applyBorder="1"/>
    <xf numFmtId="0" fontId="0" fillId="8" borderId="0" xfId="0" applyFill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1" fillId="7" borderId="1" xfId="0" applyFont="1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0" xfId="0" applyFill="1"/>
    <xf numFmtId="0" fontId="0" fillId="7" borderId="6" xfId="0" applyFill="1" applyBorder="1"/>
    <xf numFmtId="0" fontId="0" fillId="7" borderId="7" xfId="0" applyFill="1" applyBorder="1"/>
    <xf numFmtId="0" fontId="0" fillId="7" borderId="0" xfId="0" applyFill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1" fillId="8" borderId="0" xfId="0" applyFont="1" applyFill="1" applyBorder="1"/>
    <xf numFmtId="1" fontId="0" fillId="3" borderId="0" xfId="0" applyNumberFormat="1" applyFill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70869</xdr:colOff>
      <xdr:row>112</xdr:row>
      <xdr:rowOff>14859</xdr:rowOff>
    </xdr:from>
    <xdr:to>
      <xdr:col>12</xdr:col>
      <xdr:colOff>19053</xdr:colOff>
      <xdr:row>114</xdr:row>
      <xdr:rowOff>175641</xdr:rowOff>
    </xdr:to>
    <xdr:sp macro="" textlink="">
      <xdr:nvSpPr>
        <xdr:cNvPr id="2" name="Pfeil: nach oben 1">
          <a:extLst>
            <a:ext uri="{FF2B5EF4-FFF2-40B4-BE49-F238E27FC236}">
              <a16:creationId xmlns:a16="http://schemas.microsoft.com/office/drawing/2014/main" id="{7735D722-E506-4116-E6CD-A0906A5FFA1A}"/>
            </a:ext>
          </a:extLst>
        </xdr:cNvPr>
        <xdr:cNvSpPr/>
      </xdr:nvSpPr>
      <xdr:spPr>
        <a:xfrm rot="16200000">
          <a:off x="11518395" y="17637633"/>
          <a:ext cx="541782" cy="3472434"/>
        </a:xfrm>
        <a:prstGeom prst="upArrow">
          <a:avLst>
            <a:gd name="adj1" fmla="val 67581"/>
            <a:gd name="adj2" fmla="val 50000"/>
          </a:avLst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72000" tIns="360000" rIns="72000" rtlCol="0" anchor="ctr" anchorCtr="0"/>
        <a:lstStyle/>
        <a:p>
          <a:pPr algn="l"/>
          <a:r>
            <a:rPr lang="de-CH" sz="1200" b="1">
              <a:solidFill>
                <a:srgbClr val="FF0000"/>
              </a:solidFill>
            </a:rPr>
            <a:t>Einer dieser drei Werte an die GWSB senden!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626C-DC88-469C-BC9E-26F13EEB4A48}">
  <sheetPr codeName="Tabelle1"/>
  <dimension ref="B2:S115"/>
  <sheetViews>
    <sheetView tabSelected="1" topLeftCell="A77" workbookViewId="0">
      <selection activeCell="C119" sqref="C119"/>
    </sheetView>
  </sheetViews>
  <sheetFormatPr baseColWidth="10" defaultRowHeight="15" x14ac:dyDescent="0.25"/>
  <cols>
    <col min="1" max="1" width="4.28515625" customWidth="1"/>
    <col min="2" max="2" width="70" bestFit="1" customWidth="1"/>
    <col min="3" max="3" width="45.28515625" bestFit="1" customWidth="1"/>
    <col min="4" max="4" width="6" bestFit="1" customWidth="1"/>
    <col min="5" max="5" width="4.85546875" bestFit="1" customWidth="1"/>
    <col min="6" max="6" width="2.140625" bestFit="1" customWidth="1"/>
    <col min="7" max="7" width="14.28515625" customWidth="1"/>
    <col min="8" max="8" width="2.85546875" customWidth="1"/>
    <col min="9" max="9" width="14.28515625" customWidth="1"/>
    <col min="10" max="11" width="17.140625" customWidth="1"/>
    <col min="12" max="12" width="4.28515625" customWidth="1"/>
    <col min="13" max="14" width="14.28515625" customWidth="1"/>
    <col min="15" max="19" width="11.42578125" hidden="1" customWidth="1"/>
  </cols>
  <sheetData>
    <row r="2" spans="2:19" ht="21.75" thickBot="1" x14ac:dyDescent="0.4">
      <c r="B2" s="48" t="s">
        <v>34</v>
      </c>
      <c r="C2" s="13" t="s">
        <v>33</v>
      </c>
      <c r="D2" s="13"/>
      <c r="E2" s="13"/>
      <c r="F2" s="13"/>
    </row>
    <row r="3" spans="2:19" x14ac:dyDescent="0.25">
      <c r="B3" s="67" t="s">
        <v>22</v>
      </c>
      <c r="C3" s="68"/>
      <c r="D3" s="68"/>
      <c r="E3" s="68"/>
      <c r="F3" s="68"/>
      <c r="G3" s="68"/>
      <c r="H3" s="68"/>
      <c r="I3" s="68"/>
      <c r="J3" s="44" t="s">
        <v>7</v>
      </c>
      <c r="K3" s="45"/>
    </row>
    <row r="4" spans="2:19" x14ac:dyDescent="0.25">
      <c r="B4" s="69"/>
      <c r="C4" s="70"/>
      <c r="D4" s="70"/>
      <c r="E4" s="70"/>
      <c r="F4" s="70"/>
      <c r="G4" s="73" t="s">
        <v>5</v>
      </c>
      <c r="H4" s="73"/>
      <c r="I4" s="73"/>
      <c r="J4" s="73" t="s">
        <v>6</v>
      </c>
      <c r="K4" s="74"/>
      <c r="O4" t="s">
        <v>13</v>
      </c>
      <c r="R4" s="9">
        <f>G19</f>
        <v>0</v>
      </c>
      <c r="S4" t="s">
        <v>12</v>
      </c>
    </row>
    <row r="5" spans="2:19" x14ac:dyDescent="0.25">
      <c r="B5" s="69"/>
      <c r="C5" s="70"/>
      <c r="D5" s="70"/>
      <c r="E5" s="70"/>
      <c r="F5" s="70"/>
      <c r="G5" s="75" t="s">
        <v>3</v>
      </c>
      <c r="H5" s="75"/>
      <c r="I5" s="75" t="s">
        <v>4</v>
      </c>
      <c r="J5" s="75" t="s">
        <v>3</v>
      </c>
      <c r="K5" s="76" t="s">
        <v>4</v>
      </c>
      <c r="O5" t="s">
        <v>14</v>
      </c>
      <c r="R5" s="1">
        <v>0.8</v>
      </c>
    </row>
    <row r="6" spans="2:19" x14ac:dyDescent="0.25">
      <c r="B6" s="69"/>
      <c r="C6" s="70"/>
      <c r="D6" s="70"/>
      <c r="E6" s="70"/>
      <c r="F6" s="70"/>
      <c r="G6" s="70"/>
      <c r="H6" s="70"/>
      <c r="I6" s="70"/>
      <c r="J6" s="70"/>
      <c r="K6" s="30"/>
      <c r="O6" s="2" t="s">
        <v>15</v>
      </c>
      <c r="R6" s="1">
        <v>1200</v>
      </c>
      <c r="S6" t="s">
        <v>17</v>
      </c>
    </row>
    <row r="7" spans="2:19" x14ac:dyDescent="0.25">
      <c r="B7" s="69"/>
      <c r="C7" s="70" t="s">
        <v>0</v>
      </c>
      <c r="D7" s="70"/>
      <c r="E7" s="70"/>
      <c r="F7" s="70"/>
      <c r="G7" s="13">
        <v>31.78</v>
      </c>
      <c r="H7" s="13"/>
      <c r="I7" s="13">
        <v>34.35</v>
      </c>
      <c r="J7" s="23">
        <f>G7/100*80</f>
        <v>25.424000000000003</v>
      </c>
      <c r="K7" s="21">
        <f>I7/100*80</f>
        <v>27.480000000000004</v>
      </c>
      <c r="O7" s="2" t="s">
        <v>16</v>
      </c>
      <c r="R7" s="1">
        <v>0.5</v>
      </c>
      <c r="S7" t="s">
        <v>18</v>
      </c>
    </row>
    <row r="8" spans="2:19" x14ac:dyDescent="0.25">
      <c r="B8" s="69"/>
      <c r="C8" s="70" t="s">
        <v>0</v>
      </c>
      <c r="D8" s="70"/>
      <c r="E8" s="70"/>
      <c r="F8" s="70"/>
      <c r="G8" s="13">
        <v>27.28</v>
      </c>
      <c r="H8" s="13"/>
      <c r="I8" s="13">
        <v>29.49</v>
      </c>
      <c r="J8" s="23">
        <f t="shared" ref="J8:J10" si="0">G8/100*80</f>
        <v>21.823999999999998</v>
      </c>
      <c r="K8" s="21">
        <f t="shared" ref="K8:K10" si="1">I8/100*80</f>
        <v>23.591999999999999</v>
      </c>
    </row>
    <row r="9" spans="2:19" x14ac:dyDescent="0.25">
      <c r="B9" s="69"/>
      <c r="C9" s="70" t="s">
        <v>1</v>
      </c>
      <c r="D9" s="70"/>
      <c r="E9" s="70"/>
      <c r="F9" s="70"/>
      <c r="G9" s="13">
        <v>41.48</v>
      </c>
      <c r="H9" s="13"/>
      <c r="I9" s="13">
        <v>44.84</v>
      </c>
      <c r="J9" s="23">
        <f t="shared" si="0"/>
        <v>33.183999999999997</v>
      </c>
      <c r="K9" s="21">
        <f t="shared" si="1"/>
        <v>35.872</v>
      </c>
      <c r="O9" s="3">
        <v>0</v>
      </c>
      <c r="P9" s="3">
        <v>0</v>
      </c>
      <c r="Q9" s="3"/>
      <c r="R9" s="3"/>
      <c r="S9" s="3"/>
    </row>
    <row r="10" spans="2:19" ht="15.75" thickBot="1" x14ac:dyDescent="0.3">
      <c r="B10" s="71"/>
      <c r="C10" s="72" t="s">
        <v>2</v>
      </c>
      <c r="D10" s="72"/>
      <c r="E10" s="72"/>
      <c r="F10" s="72"/>
      <c r="G10" s="14">
        <v>36.979999999999997</v>
      </c>
      <c r="H10" s="14"/>
      <c r="I10" s="14">
        <v>39.979999999999997</v>
      </c>
      <c r="J10" s="24">
        <f t="shared" si="0"/>
        <v>29.583999999999996</v>
      </c>
      <c r="K10" s="22">
        <f t="shared" si="1"/>
        <v>31.983999999999998</v>
      </c>
      <c r="O10" s="3"/>
      <c r="P10" s="3">
        <v>0</v>
      </c>
      <c r="Q10" s="3"/>
      <c r="R10" s="3"/>
      <c r="S10" s="3"/>
    </row>
    <row r="11" spans="2:19" x14ac:dyDescent="0.25">
      <c r="O11" s="3"/>
      <c r="P11" s="3" t="s">
        <v>8</v>
      </c>
      <c r="Q11" s="3"/>
      <c r="R11" s="3"/>
      <c r="S11" s="3"/>
    </row>
    <row r="12" spans="2:19" x14ac:dyDescent="0.25">
      <c r="O12" s="4">
        <v>0</v>
      </c>
      <c r="P12" s="5">
        <f>$R$4*$R$5*$R$6</f>
        <v>0</v>
      </c>
      <c r="Q12" s="4"/>
      <c r="R12" s="4"/>
      <c r="S12" s="4"/>
    </row>
    <row r="13" spans="2:19" ht="21.75" thickBot="1" x14ac:dyDescent="0.4">
      <c r="B13" s="48" t="s">
        <v>35</v>
      </c>
      <c r="C13" s="79" t="s">
        <v>80</v>
      </c>
      <c r="O13" s="6">
        <v>1</v>
      </c>
      <c r="P13" s="6">
        <f>$R$4*$R$5*$R$6</f>
        <v>0</v>
      </c>
      <c r="Q13" s="6"/>
      <c r="R13" s="6"/>
      <c r="S13" s="6"/>
    </row>
    <row r="14" spans="2:19" x14ac:dyDescent="0.25">
      <c r="B14" s="49" t="s">
        <v>26</v>
      </c>
      <c r="C14" s="50"/>
      <c r="D14" s="50"/>
      <c r="E14" s="50"/>
      <c r="F14" s="50"/>
      <c r="G14" s="50"/>
      <c r="H14" s="50"/>
      <c r="I14" s="50"/>
      <c r="J14" s="50"/>
      <c r="K14" s="51"/>
      <c r="O14" s="6">
        <v>2</v>
      </c>
      <c r="P14" s="6">
        <f>P13*(1-$R$7/100)</f>
        <v>0</v>
      </c>
      <c r="Q14" s="6"/>
      <c r="R14" s="6"/>
      <c r="S14" s="6"/>
    </row>
    <row r="15" spans="2:19" x14ac:dyDescent="0.25">
      <c r="B15" s="52" t="s">
        <v>23</v>
      </c>
      <c r="C15" s="53"/>
      <c r="D15" s="53"/>
      <c r="E15" s="53"/>
      <c r="F15" s="53"/>
      <c r="G15" s="53"/>
      <c r="H15" s="53"/>
      <c r="I15" s="53"/>
      <c r="J15" s="53"/>
      <c r="K15" s="33"/>
      <c r="O15" s="6">
        <v>3</v>
      </c>
      <c r="P15" s="6">
        <f t="shared" ref="P15:P43" si="2">P14*(1-$R$7/100)</f>
        <v>0</v>
      </c>
      <c r="Q15" s="6"/>
      <c r="R15" s="6"/>
      <c r="S15" s="6"/>
    </row>
    <row r="16" spans="2:19" x14ac:dyDescent="0.25">
      <c r="B16" s="52"/>
      <c r="C16" s="53"/>
      <c r="D16" s="53"/>
      <c r="E16" s="53"/>
      <c r="F16" s="53"/>
      <c r="G16" s="53"/>
      <c r="H16" s="53"/>
      <c r="I16" s="53"/>
      <c r="J16" s="53"/>
      <c r="K16" s="33"/>
      <c r="O16" s="6">
        <v>4</v>
      </c>
      <c r="P16" s="6">
        <f t="shared" si="2"/>
        <v>0</v>
      </c>
      <c r="Q16" s="6"/>
      <c r="R16" s="6"/>
      <c r="S16" s="6"/>
    </row>
    <row r="17" spans="2:19" x14ac:dyDescent="0.25">
      <c r="B17" s="52" t="s">
        <v>9</v>
      </c>
      <c r="C17" s="53"/>
      <c r="D17" s="53"/>
      <c r="E17" s="53"/>
      <c r="F17" s="53"/>
      <c r="G17" s="7"/>
      <c r="H17" s="53"/>
      <c r="I17" s="53">
        <f ca="1">YEAR(TODAY())</f>
        <v>2025</v>
      </c>
      <c r="J17" s="53">
        <f ca="1">I17-G17</f>
        <v>2025</v>
      </c>
      <c r="K17" s="33" t="s">
        <v>10</v>
      </c>
      <c r="O17" s="6">
        <v>5</v>
      </c>
      <c r="P17" s="6">
        <f t="shared" si="2"/>
        <v>0</v>
      </c>
      <c r="Q17" s="6"/>
      <c r="R17" s="6"/>
      <c r="S17" s="6"/>
    </row>
    <row r="18" spans="2:19" x14ac:dyDescent="0.25">
      <c r="B18" s="52"/>
      <c r="C18" s="53"/>
      <c r="D18" s="53"/>
      <c r="E18" s="53"/>
      <c r="F18" s="53"/>
      <c r="G18" s="53"/>
      <c r="H18" s="53"/>
      <c r="I18" s="53"/>
      <c r="J18" s="53"/>
      <c r="K18" s="33"/>
      <c r="O18" s="6">
        <v>6</v>
      </c>
      <c r="P18" s="6">
        <f t="shared" si="2"/>
        <v>0</v>
      </c>
      <c r="Q18" s="6"/>
      <c r="R18" s="6"/>
      <c r="S18" s="6"/>
    </row>
    <row r="19" spans="2:19" x14ac:dyDescent="0.25">
      <c r="B19" s="52" t="s">
        <v>11</v>
      </c>
      <c r="C19" s="53"/>
      <c r="D19" s="53"/>
      <c r="E19" s="53"/>
      <c r="F19" s="53"/>
      <c r="G19" s="11"/>
      <c r="H19" s="53" t="s">
        <v>12</v>
      </c>
      <c r="I19" s="53"/>
      <c r="J19" s="53"/>
      <c r="K19" s="33"/>
      <c r="O19" s="6">
        <v>7</v>
      </c>
      <c r="P19" s="6">
        <f t="shared" si="2"/>
        <v>0</v>
      </c>
      <c r="Q19" s="6"/>
      <c r="R19" s="6"/>
      <c r="S19" s="6"/>
    </row>
    <row r="20" spans="2:19" x14ac:dyDescent="0.25">
      <c r="B20" s="52"/>
      <c r="C20" s="53"/>
      <c r="D20" s="53"/>
      <c r="E20" s="53"/>
      <c r="F20" s="53"/>
      <c r="G20" s="53"/>
      <c r="H20" s="53"/>
      <c r="I20" s="53"/>
      <c r="J20" s="53"/>
      <c r="K20" s="33"/>
      <c r="O20" s="6">
        <v>8</v>
      </c>
      <c r="P20" s="6">
        <f t="shared" si="2"/>
        <v>0</v>
      </c>
      <c r="Q20" s="6"/>
      <c r="R20" s="6"/>
      <c r="S20" s="6"/>
    </row>
    <row r="21" spans="2:19" x14ac:dyDescent="0.25">
      <c r="B21" s="52" t="s">
        <v>19</v>
      </c>
      <c r="C21" s="53" t="s">
        <v>20</v>
      </c>
      <c r="D21" s="53"/>
      <c r="E21" s="53"/>
      <c r="F21" s="53"/>
      <c r="G21" s="53">
        <f>VLOOKUP(O10,O12:P42, 2, TRUE)</f>
        <v>0</v>
      </c>
      <c r="H21" s="53" t="s">
        <v>21</v>
      </c>
      <c r="I21" s="53"/>
      <c r="J21" s="53">
        <f>IF(ISBLANK(G23),(G21),G23)</f>
        <v>0</v>
      </c>
      <c r="K21" s="33" t="s">
        <v>21</v>
      </c>
      <c r="O21" s="6">
        <v>9</v>
      </c>
      <c r="P21" s="6">
        <f t="shared" si="2"/>
        <v>0</v>
      </c>
      <c r="Q21" s="6"/>
      <c r="R21" s="6"/>
      <c r="S21" s="6"/>
    </row>
    <row r="22" spans="2:19" x14ac:dyDescent="0.25">
      <c r="B22" s="52"/>
      <c r="C22" s="53"/>
      <c r="D22" s="53"/>
      <c r="E22" s="53"/>
      <c r="F22" s="53"/>
      <c r="G22" s="53"/>
      <c r="H22" s="53"/>
      <c r="I22" s="53"/>
      <c r="J22" s="53"/>
      <c r="K22" s="33"/>
      <c r="O22" s="6">
        <v>10</v>
      </c>
      <c r="P22" s="6">
        <f t="shared" si="2"/>
        <v>0</v>
      </c>
      <c r="Q22" s="6"/>
      <c r="R22" s="6"/>
      <c r="S22" s="6"/>
    </row>
    <row r="23" spans="2:19" x14ac:dyDescent="0.25">
      <c r="B23" s="52"/>
      <c r="C23" s="53" t="s">
        <v>25</v>
      </c>
      <c r="D23" s="53"/>
      <c r="E23" s="53"/>
      <c r="F23" s="53"/>
      <c r="G23" s="7"/>
      <c r="H23" s="53" t="s">
        <v>21</v>
      </c>
      <c r="I23" s="53"/>
      <c r="J23" s="53"/>
      <c r="K23" s="33"/>
      <c r="O23" s="6">
        <v>11</v>
      </c>
      <c r="P23" s="6">
        <f t="shared" si="2"/>
        <v>0</v>
      </c>
      <c r="Q23" s="6"/>
      <c r="R23" s="6"/>
      <c r="S23" s="6"/>
    </row>
    <row r="24" spans="2:19" x14ac:dyDescent="0.25">
      <c r="B24" s="52"/>
      <c r="C24" s="53"/>
      <c r="D24" s="53"/>
      <c r="E24" s="53"/>
      <c r="F24" s="53"/>
      <c r="G24" s="53"/>
      <c r="H24" s="53"/>
      <c r="I24" s="53"/>
      <c r="J24" s="53"/>
      <c r="K24" s="33"/>
      <c r="O24" s="6">
        <v>12</v>
      </c>
      <c r="P24" s="6">
        <f t="shared" si="2"/>
        <v>0</v>
      </c>
      <c r="Q24" s="6"/>
      <c r="R24" s="6"/>
      <c r="S24" s="6"/>
    </row>
    <row r="25" spans="2:19" x14ac:dyDescent="0.25">
      <c r="B25" s="52" t="s">
        <v>24</v>
      </c>
      <c r="C25" s="53"/>
      <c r="D25" s="53"/>
      <c r="E25" s="53"/>
      <c r="F25" s="53"/>
      <c r="G25" s="7">
        <v>60</v>
      </c>
      <c r="H25" s="53" t="s">
        <v>18</v>
      </c>
      <c r="I25" s="53"/>
      <c r="J25" s="53">
        <f>J21/100*G25</f>
        <v>0</v>
      </c>
      <c r="K25" s="33" t="s">
        <v>21</v>
      </c>
      <c r="O25" s="6">
        <v>13</v>
      </c>
      <c r="P25" s="6">
        <f t="shared" si="2"/>
        <v>0</v>
      </c>
      <c r="Q25" s="6"/>
      <c r="R25" s="6"/>
      <c r="S25" s="6"/>
    </row>
    <row r="26" spans="2:19" x14ac:dyDescent="0.25">
      <c r="B26" s="52"/>
      <c r="C26" s="53" t="s">
        <v>61</v>
      </c>
      <c r="D26" s="53"/>
      <c r="E26" s="53"/>
      <c r="F26" s="53"/>
      <c r="G26" s="7">
        <v>40</v>
      </c>
      <c r="H26" s="53" t="s">
        <v>18</v>
      </c>
      <c r="I26" s="53">
        <v>3</v>
      </c>
      <c r="J26" s="53">
        <f>J25/(I26+I27)*I26</f>
        <v>0</v>
      </c>
      <c r="K26" s="33" t="s">
        <v>63</v>
      </c>
      <c r="O26" s="6">
        <v>14</v>
      </c>
      <c r="P26" s="6">
        <f t="shared" si="2"/>
        <v>0</v>
      </c>
      <c r="Q26" s="6"/>
      <c r="R26" s="6"/>
      <c r="S26" s="6"/>
    </row>
    <row r="27" spans="2:19" x14ac:dyDescent="0.25">
      <c r="B27" s="55" t="s">
        <v>27</v>
      </c>
      <c r="C27" s="53" t="s">
        <v>62</v>
      </c>
      <c r="D27" s="53"/>
      <c r="E27" s="53"/>
      <c r="F27" s="53"/>
      <c r="G27" s="7">
        <v>80</v>
      </c>
      <c r="H27" s="53" t="s">
        <v>18</v>
      </c>
      <c r="I27" s="53">
        <v>1</v>
      </c>
      <c r="J27" s="53">
        <f>J25/(I27+I26)*I27</f>
        <v>0</v>
      </c>
      <c r="K27" s="33" t="s">
        <v>64</v>
      </c>
      <c r="O27" s="6">
        <v>15</v>
      </c>
      <c r="P27" s="6">
        <f t="shared" si="2"/>
        <v>0</v>
      </c>
      <c r="Q27" s="6"/>
      <c r="R27" s="6"/>
      <c r="S27" s="6"/>
    </row>
    <row r="28" spans="2:19" x14ac:dyDescent="0.25">
      <c r="B28" s="52" t="s">
        <v>28</v>
      </c>
      <c r="C28" s="53"/>
      <c r="D28" s="53"/>
      <c r="E28" s="53"/>
      <c r="F28" s="53"/>
      <c r="G28" s="7">
        <v>1.75</v>
      </c>
      <c r="H28" s="53" t="s">
        <v>18</v>
      </c>
      <c r="I28" s="53"/>
      <c r="J28" s="53"/>
      <c r="K28" s="33"/>
      <c r="O28" s="6">
        <v>16</v>
      </c>
      <c r="P28" s="6">
        <f t="shared" si="2"/>
        <v>0</v>
      </c>
      <c r="Q28" s="6"/>
      <c r="R28" s="6"/>
      <c r="S28" s="6"/>
    </row>
    <row r="29" spans="2:19" x14ac:dyDescent="0.25">
      <c r="B29" s="52"/>
      <c r="C29" s="53"/>
      <c r="D29" s="53"/>
      <c r="E29" s="53"/>
      <c r="F29" s="53"/>
      <c r="G29" s="53"/>
      <c r="H29" s="53"/>
      <c r="I29" s="53"/>
      <c r="J29" s="53"/>
      <c r="K29" s="33"/>
      <c r="O29" s="6">
        <v>17</v>
      </c>
      <c r="P29" s="6">
        <f t="shared" si="2"/>
        <v>0</v>
      </c>
      <c r="Q29" s="6"/>
      <c r="R29" s="6"/>
      <c r="S29" s="6"/>
    </row>
    <row r="30" spans="2:19" x14ac:dyDescent="0.25">
      <c r="B30" s="52" t="s">
        <v>29</v>
      </c>
      <c r="C30" s="53"/>
      <c r="D30" s="53"/>
      <c r="E30" s="53"/>
      <c r="F30" s="53"/>
      <c r="G30" s="7">
        <v>0.5</v>
      </c>
      <c r="H30" s="53" t="s">
        <v>18</v>
      </c>
      <c r="I30" s="53"/>
      <c r="J30" s="53"/>
      <c r="K30" s="33"/>
      <c r="O30" s="6">
        <v>18</v>
      </c>
      <c r="P30" s="6">
        <f t="shared" si="2"/>
        <v>0</v>
      </c>
      <c r="Q30" s="6"/>
      <c r="R30" s="6"/>
      <c r="S30" s="6"/>
    </row>
    <row r="31" spans="2:19" x14ac:dyDescent="0.25">
      <c r="B31" s="52"/>
      <c r="C31" s="53"/>
      <c r="D31" s="53"/>
      <c r="E31" s="53"/>
      <c r="F31" s="53"/>
      <c r="G31" s="53"/>
      <c r="H31" s="53"/>
      <c r="I31" s="53"/>
      <c r="J31" s="53"/>
      <c r="K31" s="33"/>
      <c r="O31" s="6">
        <v>19</v>
      </c>
      <c r="P31" s="6">
        <f t="shared" si="2"/>
        <v>0</v>
      </c>
      <c r="Q31" s="6"/>
      <c r="R31" s="6"/>
      <c r="S31" s="6"/>
    </row>
    <row r="32" spans="2:19" x14ac:dyDescent="0.25">
      <c r="B32" s="52" t="s">
        <v>30</v>
      </c>
      <c r="C32" s="53"/>
      <c r="D32" s="53"/>
      <c r="E32" s="53"/>
      <c r="F32" s="53"/>
      <c r="G32" s="53">
        <f>G28+G30</f>
        <v>2.25</v>
      </c>
      <c r="H32" s="53" t="s">
        <v>18</v>
      </c>
      <c r="I32" s="53"/>
      <c r="J32" s="53">
        <f>G32/100</f>
        <v>2.2499999999999999E-2</v>
      </c>
      <c r="K32" s="33"/>
      <c r="O32" s="6">
        <v>20</v>
      </c>
      <c r="P32" s="6">
        <f t="shared" si="2"/>
        <v>0</v>
      </c>
      <c r="Q32" s="6"/>
      <c r="R32" s="6"/>
      <c r="S32" s="6"/>
    </row>
    <row r="33" spans="2:19" x14ac:dyDescent="0.25">
      <c r="B33" s="52"/>
      <c r="C33" s="53"/>
      <c r="D33" s="53"/>
      <c r="E33" s="53"/>
      <c r="F33" s="53"/>
      <c r="G33" s="53"/>
      <c r="H33" s="53"/>
      <c r="I33" s="53"/>
      <c r="J33" s="53"/>
      <c r="K33" s="33"/>
      <c r="O33" s="6">
        <v>21</v>
      </c>
      <c r="P33" s="6">
        <f t="shared" si="2"/>
        <v>0</v>
      </c>
      <c r="Q33" s="6"/>
      <c r="R33" s="6"/>
      <c r="S33" s="6"/>
    </row>
    <row r="34" spans="2:19" x14ac:dyDescent="0.25">
      <c r="B34" s="52"/>
      <c r="C34" s="53"/>
      <c r="D34" s="53"/>
      <c r="E34" s="53"/>
      <c r="F34" s="53"/>
      <c r="G34" s="53"/>
      <c r="H34" s="53"/>
      <c r="I34" s="53"/>
      <c r="J34" s="53"/>
      <c r="K34" s="33"/>
      <c r="O34" s="6">
        <v>22</v>
      </c>
      <c r="P34" s="6">
        <f t="shared" si="2"/>
        <v>0</v>
      </c>
      <c r="Q34" s="6"/>
      <c r="R34" s="6"/>
      <c r="S34" s="6"/>
    </row>
    <row r="35" spans="2:19" x14ac:dyDescent="0.25">
      <c r="B35" s="55" t="s">
        <v>31</v>
      </c>
      <c r="C35" s="53"/>
      <c r="D35" s="53"/>
      <c r="E35" s="53"/>
      <c r="F35" s="53"/>
      <c r="G35" s="65" t="s">
        <v>3</v>
      </c>
      <c r="H35" s="65"/>
      <c r="I35" s="65"/>
      <c r="J35" s="65"/>
      <c r="K35" s="66"/>
      <c r="O35" s="6">
        <v>23</v>
      </c>
      <c r="P35" s="6">
        <f t="shared" si="2"/>
        <v>0</v>
      </c>
      <c r="Q35" s="6"/>
      <c r="R35" s="6"/>
      <c r="S35" s="6"/>
    </row>
    <row r="36" spans="2:19" x14ac:dyDescent="0.25">
      <c r="B36" s="52" t="s">
        <v>32</v>
      </c>
      <c r="C36" s="53" t="s">
        <v>0</v>
      </c>
      <c r="D36" s="53"/>
      <c r="E36" s="53"/>
      <c r="F36" s="53"/>
      <c r="G36" s="23">
        <v>13.7</v>
      </c>
      <c r="H36" s="53"/>
      <c r="I36" s="53"/>
      <c r="J36" s="53"/>
      <c r="K36" s="33"/>
      <c r="O36" s="6">
        <v>24</v>
      </c>
      <c r="P36" s="6">
        <f t="shared" si="2"/>
        <v>0</v>
      </c>
      <c r="Q36" s="6"/>
      <c r="R36" s="6"/>
      <c r="S36" s="6"/>
    </row>
    <row r="37" spans="2:19" x14ac:dyDescent="0.25">
      <c r="B37" s="52"/>
      <c r="C37" s="53" t="s">
        <v>55</v>
      </c>
      <c r="D37" s="53"/>
      <c r="E37" s="53"/>
      <c r="F37" s="53"/>
      <c r="G37" s="23">
        <v>13.7</v>
      </c>
      <c r="H37" s="53"/>
      <c r="I37" s="53"/>
      <c r="J37" s="53"/>
      <c r="K37" s="33"/>
      <c r="O37" s="6">
        <v>25</v>
      </c>
      <c r="P37" s="6">
        <f t="shared" si="2"/>
        <v>0</v>
      </c>
      <c r="Q37" s="6"/>
      <c r="R37" s="6"/>
      <c r="S37" s="6"/>
    </row>
    <row r="38" spans="2:19" x14ac:dyDescent="0.25">
      <c r="B38" s="52"/>
      <c r="C38" s="53" t="s">
        <v>1</v>
      </c>
      <c r="D38" s="53"/>
      <c r="E38" s="53"/>
      <c r="F38" s="53"/>
      <c r="G38" s="23">
        <v>23.4</v>
      </c>
      <c r="H38" s="53"/>
      <c r="I38" s="53"/>
      <c r="J38" s="53"/>
      <c r="K38" s="33"/>
      <c r="O38" s="6">
        <v>26</v>
      </c>
      <c r="P38" s="6">
        <f t="shared" si="2"/>
        <v>0</v>
      </c>
      <c r="Q38" s="6"/>
    </row>
    <row r="39" spans="2:19" x14ac:dyDescent="0.25">
      <c r="B39" s="52"/>
      <c r="C39" s="53" t="s">
        <v>2</v>
      </c>
      <c r="D39" s="53"/>
      <c r="E39" s="53"/>
      <c r="F39" s="53"/>
      <c r="G39" s="23">
        <v>23.4</v>
      </c>
      <c r="H39" s="53"/>
      <c r="I39" s="53"/>
      <c r="J39" s="53"/>
      <c r="K39" s="33"/>
      <c r="O39" s="6"/>
      <c r="P39" s="6"/>
      <c r="Q39" s="6"/>
    </row>
    <row r="40" spans="2:19" ht="15.75" thickBot="1" x14ac:dyDescent="0.3">
      <c r="B40" s="58"/>
      <c r="C40" s="59"/>
      <c r="D40" s="59"/>
      <c r="E40" s="59"/>
      <c r="F40" s="59"/>
      <c r="G40" s="64"/>
      <c r="H40" s="64"/>
      <c r="I40" s="59"/>
      <c r="J40" s="59"/>
      <c r="K40" s="34"/>
      <c r="O40" s="6">
        <v>27</v>
      </c>
      <c r="P40" s="6">
        <f>P38*(1-$R$7/100)</f>
        <v>0</v>
      </c>
      <c r="Q40" s="6"/>
    </row>
    <row r="41" spans="2:19" x14ac:dyDescent="0.25">
      <c r="O41" s="6">
        <v>28</v>
      </c>
      <c r="P41" s="6">
        <f t="shared" si="2"/>
        <v>0</v>
      </c>
      <c r="Q41" s="6"/>
    </row>
    <row r="42" spans="2:19" ht="15.75" thickBot="1" x14ac:dyDescent="0.3">
      <c r="O42" s="6">
        <v>29</v>
      </c>
      <c r="P42" s="6">
        <f t="shared" si="2"/>
        <v>0</v>
      </c>
      <c r="Q42" s="6"/>
    </row>
    <row r="43" spans="2:19" x14ac:dyDescent="0.25">
      <c r="B43" s="49" t="s">
        <v>36</v>
      </c>
      <c r="C43" s="50"/>
      <c r="D43" s="50"/>
      <c r="E43" s="50"/>
      <c r="F43" s="50"/>
      <c r="G43" s="50"/>
      <c r="H43" s="50"/>
      <c r="I43" s="50"/>
      <c r="J43" s="50"/>
      <c r="K43" s="51"/>
      <c r="O43" s="6">
        <v>30</v>
      </c>
      <c r="P43" s="6">
        <f t="shared" si="2"/>
        <v>0</v>
      </c>
      <c r="Q43" s="6"/>
    </row>
    <row r="44" spans="2:19" x14ac:dyDescent="0.25">
      <c r="B44" s="55"/>
      <c r="C44" s="53"/>
      <c r="D44" s="53"/>
      <c r="E44" s="53"/>
      <c r="F44" s="53"/>
      <c r="G44" s="60" t="s">
        <v>56</v>
      </c>
      <c r="H44" s="60"/>
      <c r="I44" s="60"/>
      <c r="J44" s="60" t="s">
        <v>57</v>
      </c>
      <c r="K44" s="61"/>
      <c r="O44" s="6"/>
      <c r="P44" s="6"/>
      <c r="Q44" s="6"/>
    </row>
    <row r="45" spans="2:19" x14ac:dyDescent="0.25">
      <c r="B45" s="55" t="s">
        <v>43</v>
      </c>
      <c r="C45" s="53"/>
      <c r="D45" s="53"/>
      <c r="E45" s="53"/>
      <c r="F45" s="53"/>
      <c r="G45" s="53"/>
      <c r="H45" s="53"/>
      <c r="I45" s="53"/>
      <c r="J45" s="53"/>
      <c r="K45" s="33"/>
    </row>
    <row r="46" spans="2:19" x14ac:dyDescent="0.25">
      <c r="B46" s="52" t="s">
        <v>37</v>
      </c>
      <c r="C46" s="53"/>
      <c r="D46" s="53"/>
      <c r="E46" s="53"/>
      <c r="F46" s="53"/>
      <c r="G46" s="7"/>
      <c r="H46" s="53" t="s">
        <v>38</v>
      </c>
      <c r="I46" s="53"/>
      <c r="J46" s="53"/>
      <c r="K46" s="33"/>
    </row>
    <row r="47" spans="2:19" x14ac:dyDescent="0.25">
      <c r="B47" s="52"/>
      <c r="C47" s="53"/>
      <c r="D47" s="53"/>
      <c r="E47" s="53"/>
      <c r="F47" s="53"/>
      <c r="G47" s="53"/>
      <c r="H47" s="53"/>
      <c r="I47" s="53"/>
      <c r="J47" s="53"/>
      <c r="K47" s="33"/>
    </row>
    <row r="48" spans="2:19" x14ac:dyDescent="0.25">
      <c r="B48" s="52" t="s">
        <v>39</v>
      </c>
      <c r="C48" s="62" t="s">
        <v>40</v>
      </c>
      <c r="D48" s="62"/>
      <c r="E48" s="62"/>
      <c r="F48" s="62"/>
      <c r="G48" s="7"/>
      <c r="H48" s="53" t="s">
        <v>38</v>
      </c>
      <c r="I48" s="53"/>
      <c r="J48" s="53"/>
      <c r="K48" s="33"/>
    </row>
    <row r="49" spans="2:12" x14ac:dyDescent="0.25">
      <c r="B49" s="52"/>
      <c r="C49" s="53"/>
      <c r="D49" s="53"/>
      <c r="E49" s="53"/>
      <c r="F49" s="53"/>
      <c r="G49" s="53"/>
      <c r="H49" s="53"/>
      <c r="I49" s="53"/>
      <c r="J49" s="53"/>
      <c r="K49" s="33"/>
    </row>
    <row r="50" spans="2:12" x14ac:dyDescent="0.25">
      <c r="B50" s="52" t="s">
        <v>41</v>
      </c>
      <c r="C50" s="53"/>
      <c r="D50" s="53"/>
      <c r="E50" s="53"/>
      <c r="F50" s="53"/>
      <c r="G50" s="53">
        <f>G46-G48</f>
        <v>0</v>
      </c>
      <c r="H50" s="53" t="s">
        <v>38</v>
      </c>
      <c r="I50" s="53"/>
      <c r="J50" s="56">
        <f>G50*(POWER((1+J32),25)*J32/(POWER((1+J32),25)-1))</f>
        <v>0</v>
      </c>
      <c r="K50" s="33" t="s">
        <v>42</v>
      </c>
    </row>
    <row r="51" spans="2:12" x14ac:dyDescent="0.25">
      <c r="B51" s="52"/>
      <c r="C51" s="53"/>
      <c r="D51" s="53"/>
      <c r="E51" s="53"/>
      <c r="F51" s="53"/>
      <c r="G51" s="53"/>
      <c r="H51" s="53"/>
      <c r="I51" s="53"/>
      <c r="J51" s="53"/>
      <c r="K51" s="33"/>
    </row>
    <row r="52" spans="2:12" x14ac:dyDescent="0.25">
      <c r="B52" s="55" t="s">
        <v>44</v>
      </c>
      <c r="C52" s="53"/>
      <c r="D52" s="53"/>
      <c r="E52" s="53"/>
      <c r="F52" s="53"/>
      <c r="G52" s="53"/>
      <c r="H52" s="53"/>
      <c r="I52" s="53"/>
      <c r="J52" s="53"/>
      <c r="K52" s="33"/>
    </row>
    <row r="53" spans="2:12" x14ac:dyDescent="0.25">
      <c r="B53" s="52" t="s">
        <v>45</v>
      </c>
      <c r="C53" s="53" t="s">
        <v>47</v>
      </c>
      <c r="D53" s="53"/>
      <c r="E53" s="53"/>
      <c r="F53" s="53"/>
      <c r="G53" s="7"/>
      <c r="H53" s="53" t="s">
        <v>38</v>
      </c>
      <c r="I53" s="53"/>
      <c r="J53" s="53"/>
      <c r="K53" s="33"/>
    </row>
    <row r="54" spans="2:12" x14ac:dyDescent="0.25">
      <c r="B54" s="52"/>
      <c r="C54" s="53"/>
      <c r="D54" s="53"/>
      <c r="E54" s="53"/>
      <c r="F54" s="53"/>
      <c r="G54" s="53"/>
      <c r="H54" s="53"/>
      <c r="I54" s="53"/>
      <c r="J54" s="53"/>
      <c r="K54" s="33"/>
    </row>
    <row r="55" spans="2:12" x14ac:dyDescent="0.25">
      <c r="B55" s="52" t="s">
        <v>46</v>
      </c>
      <c r="C55" s="53" t="s">
        <v>47</v>
      </c>
      <c r="D55" s="53"/>
      <c r="E55" s="53"/>
      <c r="F55" s="53"/>
      <c r="G55" s="7"/>
      <c r="H55" s="53" t="s">
        <v>38</v>
      </c>
      <c r="I55" s="53"/>
      <c r="J55" s="53"/>
      <c r="K55" s="33"/>
    </row>
    <row r="56" spans="2:12" x14ac:dyDescent="0.25">
      <c r="B56" s="52"/>
      <c r="C56" s="53"/>
      <c r="D56" s="53"/>
      <c r="E56" s="53"/>
      <c r="F56" s="53"/>
      <c r="G56" s="53"/>
      <c r="H56" s="53"/>
      <c r="I56" s="53"/>
      <c r="J56" s="53"/>
      <c r="K56" s="33"/>
    </row>
    <row r="57" spans="2:12" x14ac:dyDescent="0.25">
      <c r="B57" s="52" t="s">
        <v>48</v>
      </c>
      <c r="C57" s="53" t="s">
        <v>49</v>
      </c>
      <c r="D57" s="53"/>
      <c r="E57" s="53"/>
      <c r="F57" s="53"/>
      <c r="G57" s="53">
        <f>IF((G53+G55)&gt;0,0,(J21*0.03))</f>
        <v>0</v>
      </c>
      <c r="H57" s="53" t="s">
        <v>38</v>
      </c>
      <c r="I57" s="53"/>
      <c r="J57" s="53"/>
      <c r="K57" s="33"/>
    </row>
    <row r="58" spans="2:12" x14ac:dyDescent="0.25">
      <c r="B58" s="52"/>
      <c r="C58" s="53"/>
      <c r="D58" s="53"/>
      <c r="E58" s="53"/>
      <c r="F58" s="53"/>
      <c r="G58" s="53"/>
      <c r="H58" s="53"/>
      <c r="I58" s="53"/>
      <c r="J58" s="53"/>
      <c r="K58" s="33"/>
    </row>
    <row r="59" spans="2:12" x14ac:dyDescent="0.25">
      <c r="B59" s="52" t="s">
        <v>50</v>
      </c>
      <c r="C59" s="53"/>
      <c r="D59" s="53"/>
      <c r="E59" s="53"/>
      <c r="F59" s="53"/>
      <c r="G59" s="53"/>
      <c r="H59" s="53"/>
      <c r="I59" s="53"/>
      <c r="J59" s="53">
        <f>G53+G55+G57</f>
        <v>0</v>
      </c>
      <c r="K59" s="33" t="s">
        <v>42</v>
      </c>
    </row>
    <row r="60" spans="2:12" x14ac:dyDescent="0.25">
      <c r="B60" s="52"/>
      <c r="C60" s="53"/>
      <c r="D60" s="53"/>
      <c r="E60" s="53"/>
      <c r="F60" s="53"/>
      <c r="G60" s="53"/>
      <c r="H60" s="53"/>
      <c r="I60" s="53"/>
      <c r="J60" s="53"/>
      <c r="K60" s="33"/>
    </row>
    <row r="61" spans="2:12" x14ac:dyDescent="0.25">
      <c r="B61" s="52"/>
      <c r="C61" s="53"/>
      <c r="D61" s="53"/>
      <c r="E61" s="53"/>
      <c r="F61" s="53"/>
      <c r="G61" s="53"/>
      <c r="H61" s="53"/>
      <c r="I61" s="53"/>
      <c r="J61" s="53"/>
      <c r="K61" s="33"/>
    </row>
    <row r="62" spans="2:12" x14ac:dyDescent="0.25">
      <c r="B62" s="55" t="s">
        <v>51</v>
      </c>
      <c r="C62" s="53"/>
      <c r="D62" s="53"/>
      <c r="E62" s="53"/>
      <c r="F62" s="53"/>
      <c r="G62" s="53"/>
      <c r="H62" s="53"/>
      <c r="I62" s="53"/>
      <c r="J62" s="53"/>
      <c r="K62" s="33"/>
    </row>
    <row r="63" spans="2:12" x14ac:dyDescent="0.25">
      <c r="B63" s="52" t="s">
        <v>52</v>
      </c>
      <c r="C63" s="53" t="s">
        <v>0</v>
      </c>
      <c r="D63" s="62">
        <f>(J21-(J21*G25/100))</f>
        <v>0</v>
      </c>
      <c r="E63" s="62" t="s">
        <v>53</v>
      </c>
      <c r="F63" s="62" t="s">
        <v>54</v>
      </c>
      <c r="G63" s="56">
        <f>G36</f>
        <v>13.7</v>
      </c>
      <c r="H63" s="53"/>
      <c r="I63" s="53"/>
      <c r="J63" s="56">
        <f>(((J26-(J26*G25/100))*G36/100)*(-1))/14*11/3</f>
        <v>0</v>
      </c>
      <c r="K63" s="33" t="s">
        <v>38</v>
      </c>
      <c r="L63" s="8"/>
    </row>
    <row r="64" spans="2:12" x14ac:dyDescent="0.25">
      <c r="B64" s="52"/>
      <c r="C64" s="53" t="s">
        <v>55</v>
      </c>
      <c r="D64" s="53"/>
      <c r="E64" s="53"/>
      <c r="F64" s="53"/>
      <c r="G64" s="56">
        <f>G37</f>
        <v>13.7</v>
      </c>
      <c r="H64" s="53"/>
      <c r="I64" s="53"/>
      <c r="J64" s="56">
        <f>(((J26-(J26*G25/100))*G37/100)*(-1))/14*3</f>
        <v>0</v>
      </c>
      <c r="K64" s="33" t="s">
        <v>38</v>
      </c>
      <c r="L64" s="8"/>
    </row>
    <row r="65" spans="2:12" x14ac:dyDescent="0.25">
      <c r="B65" s="52"/>
      <c r="C65" s="53" t="s">
        <v>1</v>
      </c>
      <c r="D65" s="53"/>
      <c r="E65" s="53"/>
      <c r="F65" s="53"/>
      <c r="G65" s="56">
        <f>G38</f>
        <v>23.4</v>
      </c>
      <c r="H65" s="53"/>
      <c r="I65" s="53"/>
      <c r="J65" s="56">
        <f>(((J27-(J27*G25/100))*G38/100)*(-1))/14*11</f>
        <v>0</v>
      </c>
      <c r="K65" s="33" t="s">
        <v>38</v>
      </c>
      <c r="L65" s="8"/>
    </row>
    <row r="66" spans="2:12" x14ac:dyDescent="0.25">
      <c r="B66" s="52"/>
      <c r="C66" s="53" t="s">
        <v>2</v>
      </c>
      <c r="D66" s="53"/>
      <c r="E66" s="53"/>
      <c r="F66" s="53"/>
      <c r="G66" s="56">
        <f>G39</f>
        <v>23.4</v>
      </c>
      <c r="H66" s="53"/>
      <c r="I66" s="53"/>
      <c r="J66" s="56">
        <f>(((J27-(J27*G25/100))*G39/100)*(-1))/14*3</f>
        <v>0</v>
      </c>
      <c r="K66" s="33" t="s">
        <v>38</v>
      </c>
      <c r="L66" s="8"/>
    </row>
    <row r="67" spans="2:12" x14ac:dyDescent="0.25">
      <c r="B67" s="52"/>
      <c r="C67" s="53"/>
      <c r="D67" s="53"/>
      <c r="E67" s="53"/>
      <c r="F67" s="53"/>
      <c r="G67" s="53"/>
      <c r="H67" s="53"/>
      <c r="I67" s="53"/>
      <c r="J67" s="53"/>
      <c r="K67" s="33"/>
    </row>
    <row r="68" spans="2:12" x14ac:dyDescent="0.25">
      <c r="B68" s="55" t="s">
        <v>58</v>
      </c>
      <c r="C68" s="53"/>
      <c r="D68" s="53"/>
      <c r="E68" s="53"/>
      <c r="F68" s="53"/>
      <c r="G68" s="53"/>
      <c r="H68" s="53"/>
      <c r="I68" s="53"/>
      <c r="J68" s="57">
        <f>SUM(J45:J66)</f>
        <v>0</v>
      </c>
      <c r="K68" s="63" t="s">
        <v>42</v>
      </c>
    </row>
    <row r="69" spans="2:12" x14ac:dyDescent="0.25">
      <c r="B69" s="52"/>
      <c r="C69" s="53"/>
      <c r="D69" s="53"/>
      <c r="E69" s="53"/>
      <c r="F69" s="53"/>
      <c r="G69" s="53"/>
      <c r="H69" s="53"/>
      <c r="I69" s="53"/>
      <c r="J69" s="53"/>
      <c r="K69" s="33"/>
    </row>
    <row r="70" spans="2:12" x14ac:dyDescent="0.25">
      <c r="B70" s="52" t="s">
        <v>59</v>
      </c>
      <c r="C70" s="53" t="s">
        <v>0</v>
      </c>
      <c r="D70" s="53">
        <f>J25</f>
        <v>0</v>
      </c>
      <c r="E70" s="62" t="s">
        <v>53</v>
      </c>
      <c r="F70" s="62" t="s">
        <v>54</v>
      </c>
      <c r="G70" s="53"/>
      <c r="H70" s="53"/>
      <c r="I70" s="53"/>
      <c r="J70" s="54" t="e">
        <f>(((J50+J59)/14*11/3)+J63)*100/(J26*G26/100)</f>
        <v>#DIV/0!</v>
      </c>
      <c r="K70" s="33" t="s">
        <v>60</v>
      </c>
    </row>
    <row r="71" spans="2:12" x14ac:dyDescent="0.25">
      <c r="B71" s="52"/>
      <c r="C71" s="53" t="s">
        <v>55</v>
      </c>
      <c r="D71" s="53"/>
      <c r="E71" s="53"/>
      <c r="F71" s="53"/>
      <c r="G71" s="53"/>
      <c r="H71" s="53"/>
      <c r="I71" s="53"/>
      <c r="J71" s="54" t="e">
        <f>(((J50+J59)/14*11/3)+J64)*100/(J26*G26/100)</f>
        <v>#DIV/0!</v>
      </c>
      <c r="K71" s="33" t="s">
        <v>60</v>
      </c>
    </row>
    <row r="72" spans="2:12" x14ac:dyDescent="0.25">
      <c r="B72" s="52"/>
      <c r="C72" s="53" t="s">
        <v>1</v>
      </c>
      <c r="D72" s="53"/>
      <c r="E72" s="53"/>
      <c r="F72" s="53"/>
      <c r="G72" s="53"/>
      <c r="H72" s="53"/>
      <c r="I72" s="53"/>
      <c r="J72" s="54" t="e">
        <f>(((J50+J59)/14*11/3)+J65)*100/(J27*G27/100)</f>
        <v>#DIV/0!</v>
      </c>
      <c r="K72" s="33" t="s">
        <v>60</v>
      </c>
    </row>
    <row r="73" spans="2:12" ht="15.75" thickBot="1" x14ac:dyDescent="0.3">
      <c r="B73" s="58"/>
      <c r="C73" s="59" t="s">
        <v>2</v>
      </c>
      <c r="D73" s="59"/>
      <c r="E73" s="59"/>
      <c r="F73" s="59"/>
      <c r="G73" s="59"/>
      <c r="H73" s="59"/>
      <c r="I73" s="59"/>
      <c r="J73" s="64" t="e">
        <f>(((J50+J59)/14*11/3)+J66)*100/(J27*G27/100)</f>
        <v>#DIV/0!</v>
      </c>
      <c r="K73" s="34" t="s">
        <v>60</v>
      </c>
    </row>
    <row r="75" spans="2:12" ht="15.75" thickBot="1" x14ac:dyDescent="0.3"/>
    <row r="76" spans="2:12" x14ac:dyDescent="0.25">
      <c r="B76" s="49" t="s">
        <v>65</v>
      </c>
      <c r="C76" s="50"/>
      <c r="D76" s="50"/>
      <c r="E76" s="50"/>
      <c r="F76" s="50"/>
      <c r="G76" s="50"/>
      <c r="H76" s="50"/>
      <c r="I76" s="50"/>
      <c r="J76" s="50"/>
      <c r="K76" s="51"/>
    </row>
    <row r="77" spans="2:12" x14ac:dyDescent="0.25">
      <c r="B77" s="52" t="s">
        <v>66</v>
      </c>
      <c r="C77" s="53"/>
      <c r="D77" s="53"/>
      <c r="E77" s="53"/>
      <c r="F77" s="53"/>
      <c r="G77" s="53">
        <f>J25</f>
        <v>0</v>
      </c>
      <c r="H77" s="53" t="s">
        <v>21</v>
      </c>
      <c r="I77" s="53"/>
      <c r="J77" s="53"/>
      <c r="K77" s="33"/>
    </row>
    <row r="78" spans="2:12" x14ac:dyDescent="0.25">
      <c r="B78" s="52" t="s">
        <v>72</v>
      </c>
      <c r="C78" s="53"/>
      <c r="D78" s="53"/>
      <c r="E78" s="53"/>
      <c r="F78" s="53"/>
      <c r="G78" s="7"/>
      <c r="H78" s="53" t="s">
        <v>42</v>
      </c>
      <c r="I78" s="53"/>
      <c r="J78" s="53"/>
      <c r="K78" s="33"/>
    </row>
    <row r="79" spans="2:12" x14ac:dyDescent="0.25">
      <c r="B79" s="52" t="s">
        <v>67</v>
      </c>
      <c r="C79" s="53"/>
      <c r="D79" s="53"/>
      <c r="E79" s="53"/>
      <c r="F79" s="53"/>
      <c r="G79" s="54" t="e">
        <f>G78/G77*100</f>
        <v>#DIV/0!</v>
      </c>
      <c r="H79" s="53" t="s">
        <v>60</v>
      </c>
      <c r="I79" s="53"/>
      <c r="J79" s="53"/>
      <c r="K79" s="33"/>
    </row>
    <row r="80" spans="2:12" x14ac:dyDescent="0.25">
      <c r="B80" s="52"/>
      <c r="C80" s="53"/>
      <c r="D80" s="53"/>
      <c r="E80" s="53"/>
      <c r="F80" s="53"/>
      <c r="G80" s="53"/>
      <c r="H80" s="53"/>
      <c r="I80" s="53"/>
      <c r="J80" s="53"/>
      <c r="K80" s="33"/>
    </row>
    <row r="81" spans="2:11" x14ac:dyDescent="0.25">
      <c r="B81" s="55" t="s">
        <v>68</v>
      </c>
      <c r="C81" s="53"/>
      <c r="D81" s="53"/>
      <c r="E81" s="53"/>
      <c r="F81" s="53"/>
      <c r="G81" s="53"/>
      <c r="H81" s="53"/>
      <c r="I81" s="53"/>
      <c r="J81" s="53"/>
      <c r="K81" s="33"/>
    </row>
    <row r="82" spans="2:11" x14ac:dyDescent="0.25">
      <c r="B82" s="52"/>
      <c r="C82" s="53"/>
      <c r="D82" s="53"/>
      <c r="E82" s="53"/>
      <c r="F82" s="53"/>
      <c r="G82" s="53"/>
      <c r="H82" s="53"/>
      <c r="I82" s="53"/>
      <c r="J82" s="53"/>
      <c r="K82" s="33"/>
    </row>
    <row r="83" spans="2:11" x14ac:dyDescent="0.25">
      <c r="B83" s="52" t="s">
        <v>69</v>
      </c>
      <c r="C83" s="53" t="s">
        <v>0</v>
      </c>
      <c r="D83" s="53"/>
      <c r="E83" s="53"/>
      <c r="F83" s="53"/>
      <c r="G83" s="56" t="e">
        <f>J70+G79</f>
        <v>#DIV/0!</v>
      </c>
      <c r="H83" s="53" t="s">
        <v>60</v>
      </c>
      <c r="I83" s="53"/>
      <c r="J83" s="53"/>
      <c r="K83" s="33"/>
    </row>
    <row r="84" spans="2:11" x14ac:dyDescent="0.25">
      <c r="B84" s="52"/>
      <c r="C84" s="53" t="s">
        <v>55</v>
      </c>
      <c r="D84" s="53"/>
      <c r="E84" s="53"/>
      <c r="F84" s="53"/>
      <c r="G84" s="56" t="e">
        <f>J71+G79</f>
        <v>#DIV/0!</v>
      </c>
      <c r="H84" s="53" t="s">
        <v>60</v>
      </c>
      <c r="I84" s="53"/>
      <c r="J84" s="53"/>
      <c r="K84" s="33"/>
    </row>
    <row r="85" spans="2:11" x14ac:dyDescent="0.25">
      <c r="B85" s="52"/>
      <c r="C85" s="53" t="s">
        <v>1</v>
      </c>
      <c r="D85" s="53"/>
      <c r="E85" s="53"/>
      <c r="F85" s="53"/>
      <c r="G85" s="56" t="e">
        <f>J72+G79</f>
        <v>#DIV/0!</v>
      </c>
      <c r="H85" s="53" t="s">
        <v>60</v>
      </c>
      <c r="I85" s="53"/>
      <c r="J85" s="53"/>
      <c r="K85" s="33"/>
    </row>
    <row r="86" spans="2:11" x14ac:dyDescent="0.25">
      <c r="B86" s="52"/>
      <c r="C86" s="53" t="s">
        <v>2</v>
      </c>
      <c r="D86" s="53"/>
      <c r="E86" s="53"/>
      <c r="F86" s="53"/>
      <c r="G86" s="56" t="e">
        <f>J73+G79</f>
        <v>#DIV/0!</v>
      </c>
      <c r="H86" s="53" t="s">
        <v>60</v>
      </c>
      <c r="I86" s="53"/>
      <c r="J86" s="53"/>
      <c r="K86" s="33"/>
    </row>
    <row r="87" spans="2:11" x14ac:dyDescent="0.25">
      <c r="B87" s="52"/>
      <c r="C87" s="53"/>
      <c r="D87" s="53"/>
      <c r="E87" s="53"/>
      <c r="F87" s="53"/>
      <c r="G87" s="53"/>
      <c r="H87" s="53"/>
      <c r="I87" s="53"/>
      <c r="J87" s="53"/>
      <c r="K87" s="33"/>
    </row>
    <row r="88" spans="2:11" x14ac:dyDescent="0.25">
      <c r="B88" s="52" t="s">
        <v>70</v>
      </c>
      <c r="C88" s="53" t="s">
        <v>0</v>
      </c>
      <c r="D88" s="53"/>
      <c r="E88" s="53"/>
      <c r="F88" s="53"/>
      <c r="G88" s="16">
        <f>G7</f>
        <v>31.78</v>
      </c>
      <c r="H88" s="13" t="s">
        <v>60</v>
      </c>
      <c r="I88" s="13"/>
      <c r="J88" s="53"/>
      <c r="K88" s="33"/>
    </row>
    <row r="89" spans="2:11" x14ac:dyDescent="0.25">
      <c r="B89" s="52"/>
      <c r="C89" s="53" t="s">
        <v>55</v>
      </c>
      <c r="D89" s="53"/>
      <c r="E89" s="53"/>
      <c r="F89" s="53"/>
      <c r="G89" s="16">
        <f t="shared" ref="G89:G91" si="3">G8</f>
        <v>27.28</v>
      </c>
      <c r="H89" s="13" t="s">
        <v>60</v>
      </c>
      <c r="I89" s="13"/>
      <c r="J89" s="53"/>
      <c r="K89" s="33"/>
    </row>
    <row r="90" spans="2:11" x14ac:dyDescent="0.25">
      <c r="B90" s="52"/>
      <c r="C90" s="53" t="s">
        <v>1</v>
      </c>
      <c r="D90" s="53"/>
      <c r="E90" s="53"/>
      <c r="F90" s="53"/>
      <c r="G90" s="16">
        <f t="shared" si="3"/>
        <v>41.48</v>
      </c>
      <c r="H90" s="13" t="s">
        <v>60</v>
      </c>
      <c r="I90" s="13"/>
      <c r="J90" s="53"/>
      <c r="K90" s="33"/>
    </row>
    <row r="91" spans="2:11" x14ac:dyDescent="0.25">
      <c r="B91" s="52"/>
      <c r="C91" s="53" t="s">
        <v>2</v>
      </c>
      <c r="D91" s="53"/>
      <c r="E91" s="53"/>
      <c r="F91" s="53"/>
      <c r="G91" s="16">
        <f t="shared" si="3"/>
        <v>36.979999999999997</v>
      </c>
      <c r="H91" s="13" t="s">
        <v>60</v>
      </c>
      <c r="I91" s="13"/>
      <c r="J91" s="53"/>
      <c r="K91" s="33"/>
    </row>
    <row r="92" spans="2:11" x14ac:dyDescent="0.25">
      <c r="B92" s="52"/>
      <c r="C92" s="53"/>
      <c r="D92" s="53"/>
      <c r="E92" s="53"/>
      <c r="F92" s="53"/>
      <c r="G92" s="53"/>
      <c r="H92" s="53"/>
      <c r="I92" s="53"/>
      <c r="J92" s="53"/>
      <c r="K92" s="33"/>
    </row>
    <row r="93" spans="2:11" x14ac:dyDescent="0.25">
      <c r="B93" s="52" t="s">
        <v>79</v>
      </c>
      <c r="C93" s="53" t="s">
        <v>0</v>
      </c>
      <c r="D93" s="53"/>
      <c r="E93" s="53"/>
      <c r="F93" s="53"/>
      <c r="G93" s="57" t="e">
        <f>IF(AVERAGE(G83,G88)&gt;G101,G101,AVERAGE(G83,G88))</f>
        <v>#DIV/0!</v>
      </c>
      <c r="H93" s="36" t="s">
        <v>60</v>
      </c>
      <c r="I93" s="53"/>
      <c r="J93" s="53"/>
      <c r="K93" s="33"/>
    </row>
    <row r="94" spans="2:11" x14ac:dyDescent="0.25">
      <c r="B94" s="52"/>
      <c r="C94" s="53" t="s">
        <v>55</v>
      </c>
      <c r="D94" s="53"/>
      <c r="E94" s="53"/>
      <c r="F94" s="53"/>
      <c r="G94" s="57" t="e">
        <f>IF(AVERAGE(G84,G89)&gt;G102,G102,AVERAGE(G84,G89))</f>
        <v>#DIV/0!</v>
      </c>
      <c r="H94" s="36" t="s">
        <v>60</v>
      </c>
      <c r="I94" s="53"/>
      <c r="J94" s="53"/>
      <c r="K94" s="33"/>
    </row>
    <row r="95" spans="2:11" x14ac:dyDescent="0.25">
      <c r="B95" s="52"/>
      <c r="C95" s="53" t="s">
        <v>1</v>
      </c>
      <c r="D95" s="53"/>
      <c r="E95" s="53"/>
      <c r="F95" s="53"/>
      <c r="G95" s="57" t="e">
        <f>IF(AVERAGE(G85,G90)&gt;G103,G103,AVERAGE(G85,G90))</f>
        <v>#DIV/0!</v>
      </c>
      <c r="H95" s="36" t="s">
        <v>60</v>
      </c>
      <c r="I95" s="53"/>
      <c r="J95" s="53"/>
      <c r="K95" s="33"/>
    </row>
    <row r="96" spans="2:11" x14ac:dyDescent="0.25">
      <c r="B96" s="52"/>
      <c r="C96" s="53" t="s">
        <v>2</v>
      </c>
      <c r="D96" s="53"/>
      <c r="E96" s="53"/>
      <c r="F96" s="53"/>
      <c r="G96" s="57" t="e">
        <f>IF(AVERAGE(G86,G91)&gt;G104,G104,AVERAGE(G86,G91))</f>
        <v>#DIV/0!</v>
      </c>
      <c r="H96" s="36" t="s">
        <v>60</v>
      </c>
      <c r="I96" s="53"/>
      <c r="J96" s="53"/>
      <c r="K96" s="33"/>
    </row>
    <row r="97" spans="2:13" ht="15.75" thickBot="1" x14ac:dyDescent="0.3">
      <c r="B97" s="58"/>
      <c r="C97" s="59"/>
      <c r="D97" s="59"/>
      <c r="E97" s="59"/>
      <c r="F97" s="59"/>
      <c r="G97" s="59"/>
      <c r="H97" s="59"/>
      <c r="I97" s="59"/>
      <c r="J97" s="59"/>
      <c r="K97" s="34"/>
    </row>
    <row r="99" spans="2:13" ht="15.75" hidden="1" thickBot="1" x14ac:dyDescent="0.3"/>
    <row r="100" spans="2:13" hidden="1" x14ac:dyDescent="0.25">
      <c r="G100" s="43" t="s">
        <v>74</v>
      </c>
      <c r="H100" s="44"/>
      <c r="I100" s="45"/>
      <c r="K100" s="40" t="s">
        <v>73</v>
      </c>
      <c r="L100" s="41"/>
      <c r="M100" s="42"/>
    </row>
    <row r="101" spans="2:13" hidden="1" x14ac:dyDescent="0.25">
      <c r="C101" t="s">
        <v>0</v>
      </c>
      <c r="G101" s="19">
        <f>J7</f>
        <v>25.424000000000003</v>
      </c>
      <c r="H101" s="28" t="s">
        <v>60</v>
      </c>
      <c r="I101" s="30"/>
      <c r="K101" s="25" t="e">
        <f>G93</f>
        <v>#DIV/0!</v>
      </c>
      <c r="L101" s="77" t="s">
        <v>60</v>
      </c>
      <c r="M101" s="33"/>
    </row>
    <row r="102" spans="2:13" hidden="1" x14ac:dyDescent="0.25">
      <c r="C102" t="s">
        <v>55</v>
      </c>
      <c r="G102" s="19">
        <f>J8</f>
        <v>21.823999999999998</v>
      </c>
      <c r="H102" s="28" t="s">
        <v>60</v>
      </c>
      <c r="I102" s="30"/>
      <c r="K102" s="25" t="e">
        <f t="shared" ref="K102:K104" si="4">G94</f>
        <v>#DIV/0!</v>
      </c>
      <c r="L102" s="77" t="s">
        <v>60</v>
      </c>
      <c r="M102" s="33"/>
    </row>
    <row r="103" spans="2:13" hidden="1" x14ac:dyDescent="0.25">
      <c r="C103" t="s">
        <v>1</v>
      </c>
      <c r="G103" s="19">
        <f>J9</f>
        <v>33.183999999999997</v>
      </c>
      <c r="H103" s="28" t="s">
        <v>60</v>
      </c>
      <c r="I103" s="30"/>
      <c r="K103" s="25" t="e">
        <f t="shared" si="4"/>
        <v>#DIV/0!</v>
      </c>
      <c r="L103" s="77" t="s">
        <v>60</v>
      </c>
      <c r="M103" s="33"/>
    </row>
    <row r="104" spans="2:13" ht="15.75" hidden="1" thickBot="1" x14ac:dyDescent="0.3">
      <c r="C104" t="s">
        <v>2</v>
      </c>
      <c r="G104" s="20">
        <f>J10</f>
        <v>29.583999999999996</v>
      </c>
      <c r="H104" s="29" t="s">
        <v>60</v>
      </c>
      <c r="I104" s="31"/>
      <c r="K104" s="26" t="e">
        <f t="shared" si="4"/>
        <v>#DIV/0!</v>
      </c>
      <c r="L104" s="32" t="s">
        <v>60</v>
      </c>
      <c r="M104" s="34"/>
    </row>
    <row r="105" spans="2:13" ht="15.75" hidden="1" thickBot="1" x14ac:dyDescent="0.3"/>
    <row r="106" spans="2:13" hidden="1" x14ac:dyDescent="0.25">
      <c r="G106" s="37" t="s">
        <v>71</v>
      </c>
      <c r="H106" s="38"/>
      <c r="I106" s="39"/>
    </row>
    <row r="107" spans="2:13" hidden="1" x14ac:dyDescent="0.25">
      <c r="C107" t="s">
        <v>0</v>
      </c>
      <c r="G107" s="17"/>
      <c r="H107" s="15" t="s">
        <v>60</v>
      </c>
      <c r="I107" s="10"/>
      <c r="J107" s="35" t="str">
        <f>IF(G107&gt;G101,"Achtung Wert darf nicht Grösser sein als bei Variante 1","")</f>
        <v/>
      </c>
    </row>
    <row r="108" spans="2:13" hidden="1" x14ac:dyDescent="0.25">
      <c r="C108" t="s">
        <v>55</v>
      </c>
      <c r="G108" s="17"/>
      <c r="H108" s="15" t="s">
        <v>60</v>
      </c>
      <c r="I108" s="10"/>
      <c r="J108" s="35" t="str">
        <f>IF(G108&gt;G102,"Achtung Wert darf nicht Grösser sein als bei Variante 1","")</f>
        <v/>
      </c>
    </row>
    <row r="109" spans="2:13" hidden="1" x14ac:dyDescent="0.25">
      <c r="C109" t="s">
        <v>1</v>
      </c>
      <c r="G109" s="17"/>
      <c r="H109" s="15" t="s">
        <v>60</v>
      </c>
      <c r="I109" s="10"/>
      <c r="J109" s="35" t="str">
        <f t="shared" ref="J109:J110" si="5">IF(G109&gt;G103,"Achtung Wert darf nicht Grösser sein als bei Variante 1","")</f>
        <v/>
      </c>
    </row>
    <row r="110" spans="2:13" ht="15.75" hidden="1" thickBot="1" x14ac:dyDescent="0.3">
      <c r="C110" t="s">
        <v>2</v>
      </c>
      <c r="G110" s="18"/>
      <c r="H110" s="27" t="s">
        <v>60</v>
      </c>
      <c r="I110" s="12"/>
      <c r="J110" s="35" t="str">
        <f t="shared" si="5"/>
        <v/>
      </c>
    </row>
    <row r="111" spans="2:13" hidden="1" x14ac:dyDescent="0.25"/>
    <row r="113" spans="2:8" x14ac:dyDescent="0.25">
      <c r="B113" t="s">
        <v>34</v>
      </c>
      <c r="C113" t="s">
        <v>75</v>
      </c>
      <c r="G113" s="46">
        <f>1/SUM(G7:G10)*SUM(G101:G104)</f>
        <v>0.8</v>
      </c>
    </row>
    <row r="114" spans="2:8" x14ac:dyDescent="0.25">
      <c r="B114" t="s">
        <v>35</v>
      </c>
      <c r="C114" t="s">
        <v>76</v>
      </c>
      <c r="G114" s="47" t="e">
        <f>1/SUM(G7:G10)*SUM(K101:K104)</f>
        <v>#DIV/0!</v>
      </c>
    </row>
    <row r="115" spans="2:8" x14ac:dyDescent="0.25">
      <c r="B115" t="s">
        <v>78</v>
      </c>
      <c r="C115" t="s">
        <v>77</v>
      </c>
      <c r="G115" s="78"/>
      <c r="H115" t="s">
        <v>18</v>
      </c>
    </row>
  </sheetData>
  <sheetProtection algorithmName="SHA-512" hashValue="A5B/RErvGCEpT5clKMqM/DVuBycqCZf7FZ0P767x60UrpsjL4IB9PUNMM3ov3+ma4ra4VQmurGFa9qLQ5fIu5A==" saltValue="G5Ig7NvOxR6p2OskdD/UXw==" spinCount="100000" sheet="1" objects="1" scenarios="1"/>
  <protectedRanges>
    <protectedRange sqref="G17 G19 G23 G25:G28 G30 G46 G48 G53 G55 G78 G115" name="Eingabe"/>
  </protectedRanges>
  <mergeCells count="8">
    <mergeCell ref="G106:I106"/>
    <mergeCell ref="K100:M100"/>
    <mergeCell ref="G4:I4"/>
    <mergeCell ref="J4:K4"/>
    <mergeCell ref="J3:K3"/>
    <mergeCell ref="J44:K44"/>
    <mergeCell ref="G44:I44"/>
    <mergeCell ref="G100:I100"/>
  </mergeCells>
  <phoneticPr fontId="5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Kühne, Patrick</dc:creator>
  <cp:lastModifiedBy>Kühne, Patrick</cp:lastModifiedBy>
  <dcterms:created xsi:type="dcterms:W3CDTF">2025-01-28T14:52:56Z</dcterms:created>
  <dcterms:modified xsi:type="dcterms:W3CDTF">2025-02-03T14:20:28Z</dcterms:modified>
</cp:coreProperties>
</file>